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0" yWindow="0" windowWidth="25560" windowHeight="13460" activeTab="2"/>
  </bookViews>
  <sheets>
    <sheet name="term time" sheetId="1" r:id="rId1"/>
    <sheet name="non term" sheetId="2" r:id="rId2"/>
    <sheet name="New Sales" sheetId="3" r:id="rId3"/>
    <sheet name="Upsell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3" l="1"/>
  <c r="F39" i="3"/>
  <c r="F4" i="3"/>
  <c r="F16" i="3"/>
  <c r="D18" i="2"/>
  <c r="D31" i="2"/>
  <c r="P18" i="2"/>
  <c r="P19" i="2"/>
  <c r="P20" i="2"/>
  <c r="P21" i="2"/>
  <c r="P8" i="2"/>
  <c r="P13" i="2"/>
  <c r="P11" i="2"/>
  <c r="O8" i="2"/>
  <c r="O11" i="2"/>
  <c r="O21" i="2"/>
  <c r="D26" i="2"/>
  <c r="F36" i="3"/>
  <c r="P12" i="2"/>
  <c r="P14" i="2"/>
  <c r="O12" i="2"/>
  <c r="O14" i="2"/>
  <c r="J13" i="1"/>
  <c r="J21" i="1"/>
  <c r="J35" i="1"/>
  <c r="J26" i="2"/>
  <c r="J21" i="2"/>
  <c r="P22" i="2"/>
  <c r="P24" i="2"/>
  <c r="P25" i="2"/>
  <c r="J26" i="1"/>
  <c r="J13" i="2"/>
  <c r="J8" i="1"/>
  <c r="J18" i="1"/>
  <c r="J31" i="1"/>
  <c r="J8" i="2"/>
  <c r="O19" i="2"/>
  <c r="O18" i="2"/>
  <c r="J18" i="2"/>
  <c r="O22" i="2"/>
  <c r="J31" i="2"/>
  <c r="O24" i="2"/>
  <c r="O25" i="2"/>
  <c r="D35" i="2"/>
  <c r="J35" i="2"/>
  <c r="J40" i="1"/>
  <c r="D18" i="1"/>
  <c r="J40" i="2"/>
  <c r="D40" i="2"/>
  <c r="D31" i="1"/>
  <c r="D40" i="1"/>
</calcChain>
</file>

<file path=xl/comments1.xml><?xml version="1.0" encoding="utf-8"?>
<comments xmlns="http://schemas.openxmlformats.org/spreadsheetml/2006/main">
  <authors>
    <author>Danny Melling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Potential customers / Schools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Converted Sales / Schools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Number of products sold per sale / school e.g. Start Active club &amp; Curric PE = 2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Avg. school spend e.g. 1 x Start Active Club @ £40 plus 1 x Curric PE @ £140 = £180 x 38 weeks = £6,840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Operating profit margin as per PS accounts template</t>
        </r>
      </text>
    </comment>
  </commentList>
</comments>
</file>

<file path=xl/comments2.xml><?xml version="1.0" encoding="utf-8"?>
<comments xmlns="http://schemas.openxmlformats.org/spreadsheetml/2006/main">
  <authors>
    <author>Danny Melling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Number of children receiving leaflets / advertising / promotion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Number of Days sold per child / parent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Avg. Price per day on holiday club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Danny Melling:</t>
        </r>
        <r>
          <rPr>
            <sz val="9"/>
            <color indexed="81"/>
            <rFont val="Tahoma"/>
            <family val="2"/>
          </rPr>
          <t xml:space="preserve">
See profit checklist on right hand side</t>
        </r>
      </text>
    </comment>
  </commentList>
</comments>
</file>

<file path=xl/sharedStrings.xml><?xml version="1.0" encoding="utf-8"?>
<sst xmlns="http://schemas.openxmlformats.org/spreadsheetml/2006/main" count="410" uniqueCount="224">
  <si>
    <t>Areas of potential</t>
  </si>
  <si>
    <t>Increase</t>
  </si>
  <si>
    <t>New</t>
  </si>
  <si>
    <t>(my action plan)</t>
  </si>
  <si>
    <t>%</t>
  </si>
  <si>
    <t>Forecast</t>
  </si>
  <si>
    <t>Leads</t>
  </si>
  <si>
    <t>X</t>
  </si>
  <si>
    <t>x</t>
  </si>
  <si>
    <t>1. Referrals</t>
  </si>
  <si>
    <t>2. Previous schools</t>
  </si>
  <si>
    <t>3. Golden Mile</t>
  </si>
  <si>
    <t>Conversion</t>
  </si>
  <si>
    <t>Conversion rate</t>
  </si>
  <si>
    <t>1. Priorotise leads / opportunities</t>
  </si>
  <si>
    <t>2. Implement sales strategy</t>
  </si>
  <si>
    <t>equals</t>
  </si>
  <si>
    <t>3. Follow up all sales actions</t>
  </si>
  <si>
    <t>Transactions</t>
  </si>
  <si>
    <t>Number of transactions</t>
  </si>
  <si>
    <t>1. Enrichment</t>
  </si>
  <si>
    <t>2. Competition</t>
  </si>
  <si>
    <t>3. Extra curric variety</t>
  </si>
  <si>
    <t>Avg £ sale</t>
  </si>
  <si>
    <t>Average Value Sale</t>
  </si>
  <si>
    <t>1. School research / due diligence</t>
  </si>
  <si>
    <t>2. Inspire products / needs analysis</t>
  </si>
  <si>
    <t>3. Package deals &amp; cluster referrals</t>
  </si>
  <si>
    <t>Turnover</t>
  </si>
  <si>
    <t>Margins</t>
  </si>
  <si>
    <t>1 Know Your Actual Costs</t>
  </si>
  <si>
    <t>2. package deals &amp; structure</t>
  </si>
  <si>
    <t>3. organised paperwork and AP processes</t>
  </si>
  <si>
    <t>Profit</t>
  </si>
  <si>
    <t>1. Market research / due diligence</t>
  </si>
  <si>
    <t>Pipeline/ funnel</t>
  </si>
  <si>
    <t>Equals</t>
  </si>
  <si>
    <t>Current figures</t>
  </si>
  <si>
    <t>Number of Clients</t>
  </si>
  <si>
    <t>Cells that you manually input</t>
  </si>
  <si>
    <t>Cells that Auto calculate</t>
  </si>
  <si>
    <t>Key:</t>
  </si>
  <si>
    <t>Overheads:</t>
  </si>
  <si>
    <t>Break down weekly costs for:</t>
  </si>
  <si>
    <t>Insurance</t>
  </si>
  <si>
    <t>Delivery costs</t>
  </si>
  <si>
    <t>Marketing costs</t>
  </si>
  <si>
    <t>Example:</t>
  </si>
  <si>
    <t>Total</t>
  </si>
  <si>
    <t>Income</t>
  </si>
  <si>
    <t>Direct Costs</t>
  </si>
  <si>
    <t>Commission</t>
  </si>
  <si>
    <t>Avg. no kids per week X Daily price (NET of VAT)</t>
  </si>
  <si>
    <t>Margin</t>
  </si>
  <si>
    <t>3. Activity pr incentives</t>
  </si>
  <si>
    <t>1. Marketing plan</t>
  </si>
  <si>
    <t>2. Target market</t>
  </si>
  <si>
    <t>3. Social media</t>
  </si>
  <si>
    <t>2. package deals &amp; Pricing</t>
  </si>
  <si>
    <t>1. Advertise activities upfront</t>
  </si>
  <si>
    <t>2. Improve parent boards &amp; displays</t>
  </si>
  <si>
    <t>3. Incentivise Act Pros</t>
  </si>
  <si>
    <t>2. Quality Assurance</t>
  </si>
  <si>
    <t>3. Customer feedback</t>
  </si>
  <si>
    <t>My numbers</t>
  </si>
  <si>
    <t>Venue hire</t>
  </si>
  <si>
    <t>Office costs/general admin</t>
  </si>
  <si>
    <t>Holiday club WEEKLY profit margin checklist</t>
  </si>
  <si>
    <t>Autumn T1</t>
  </si>
  <si>
    <t>School</t>
  </si>
  <si>
    <t>Meet Date</t>
  </si>
  <si>
    <t>Outcome</t>
  </si>
  <si>
    <t>Lead Generation</t>
  </si>
  <si>
    <t>Annual Revenue</t>
  </si>
  <si>
    <t>Stanwick</t>
  </si>
  <si>
    <t>Meeting with</t>
  </si>
  <si>
    <t>Email</t>
  </si>
  <si>
    <t>Keen on increase PA within school, also GM + Fencing/Archery</t>
  </si>
  <si>
    <t>Tennyson Rd</t>
  </si>
  <si>
    <t>PE Co - Margaret Smith</t>
  </si>
  <si>
    <t>Keen on PA, delivered HPA half day but price too high</t>
  </si>
  <si>
    <t>Kingsthorpe Village</t>
  </si>
  <si>
    <t>Territory</t>
  </si>
  <si>
    <t>Kettering &amp; Corby</t>
  </si>
  <si>
    <t>Northampton</t>
  </si>
  <si>
    <t>Head - Brian Gwynne</t>
  </si>
  <si>
    <t>Head - Rani Singh</t>
  </si>
  <si>
    <t>Keen on GM &amp; PS lunch clubs</t>
  </si>
  <si>
    <t>Barry Primary</t>
  </si>
  <si>
    <t>Deputy - Nadine Neal</t>
  </si>
  <si>
    <t>Email - Fencing</t>
  </si>
  <si>
    <t>Email - GM</t>
  </si>
  <si>
    <t>Previously used GM but poor experience - keen on fencing day + club</t>
  </si>
  <si>
    <t>Higham Ferr Jun</t>
  </si>
  <si>
    <t>Head - Mr Brown + PE Co</t>
  </si>
  <si>
    <t>Keen on Fencing day + GM + Club</t>
  </si>
  <si>
    <t>All Saints (Northampton)</t>
  </si>
  <si>
    <t>PE Co - Rob Bunting</t>
  </si>
  <si>
    <t>Keen on GM + possibly bronze package</t>
  </si>
  <si>
    <t>South End Inf</t>
  </si>
  <si>
    <t>PE Co -Jade Souter</t>
  </si>
  <si>
    <t>Keen on PA Club however using N Sport and keeping with them</t>
  </si>
  <si>
    <t>Rothersthorpe</t>
  </si>
  <si>
    <t>Head - Nicola Fountain</t>
  </si>
  <si>
    <t>Earls Spencer</t>
  </si>
  <si>
    <t>Email GM</t>
  </si>
  <si>
    <t>PE Coach - Craig Wood</t>
  </si>
  <si>
    <t>Schools Met</t>
  </si>
  <si>
    <t>Target</t>
  </si>
  <si>
    <t>Conversion Target</t>
  </si>
  <si>
    <t>St Marys (Northampton)</t>
  </si>
  <si>
    <t>Deputy - Karen Wilson</t>
  </si>
  <si>
    <t>Keen on Fencing day + Club</t>
  </si>
  <si>
    <t>Weldon</t>
  </si>
  <si>
    <t>Head - Mrs Wildman</t>
  </si>
  <si>
    <t>Phone Call</t>
  </si>
  <si>
    <t>Keen on Lunch Clubs + GM</t>
  </si>
  <si>
    <t>Rothwell Inf</t>
  </si>
  <si>
    <t>Deputy + PE Co Harriet</t>
  </si>
  <si>
    <t>Kettering Science</t>
  </si>
  <si>
    <t>Deputy - Ann Walker</t>
  </si>
  <si>
    <t>Rowan Gate</t>
  </si>
  <si>
    <t>PE Co - Aldam</t>
  </si>
  <si>
    <t>East Hunsbury</t>
  </si>
  <si>
    <t>Barton Seagrave</t>
  </si>
  <si>
    <t>PE Co - Laura Burton</t>
  </si>
  <si>
    <t>Loddington</t>
  </si>
  <si>
    <t>Head</t>
  </si>
  <si>
    <t>Interested in Fencing HPA</t>
  </si>
  <si>
    <t>Bozeat</t>
  </si>
  <si>
    <t>Summer</t>
  </si>
  <si>
    <t>Cranford</t>
  </si>
  <si>
    <t>Bridgewater</t>
  </si>
  <si>
    <t>Castle Primary</t>
  </si>
  <si>
    <t>Upton Meadows</t>
  </si>
  <si>
    <t>Ecton Brook</t>
  </si>
  <si>
    <t>PE Co - Mr Dyson</t>
  </si>
  <si>
    <t>Head - Mr Pennington</t>
  </si>
  <si>
    <t>Titchmarsh</t>
  </si>
  <si>
    <t>PE Co - Claire Flavell</t>
  </si>
  <si>
    <t>Additional Revenue</t>
  </si>
  <si>
    <t>Alfred Street</t>
  </si>
  <si>
    <t>All Saints</t>
  </si>
  <si>
    <t>Blackthorn</t>
  </si>
  <si>
    <t>Brambleside</t>
  </si>
  <si>
    <t>Brigstock</t>
  </si>
  <si>
    <t>Christopher Reeves</t>
  </si>
  <si>
    <t>Corby Old Village</t>
  </si>
  <si>
    <t>Corby Primary Academy</t>
  </si>
  <si>
    <t>Croyland</t>
  </si>
  <si>
    <t>Danesholme Infant</t>
  </si>
  <si>
    <t>Denton</t>
  </si>
  <si>
    <t>Finedon Infant</t>
  </si>
  <si>
    <t>Finedon Junior</t>
  </si>
  <si>
    <t>Geddington</t>
  </si>
  <si>
    <t>Grange</t>
  </si>
  <si>
    <t>Greenfields</t>
  </si>
  <si>
    <t>Gretton</t>
  </si>
  <si>
    <t>Hackleton</t>
  </si>
  <si>
    <t>Havelock Infant</t>
  </si>
  <si>
    <t>Havelock Junior</t>
  </si>
  <si>
    <t>Irchester</t>
  </si>
  <si>
    <t>Irthlingborough Infant</t>
  </si>
  <si>
    <t>Irthlingborough Junior</t>
  </si>
  <si>
    <t>Isham</t>
  </si>
  <si>
    <t>Kingswood</t>
  </si>
  <si>
    <t>Kingsley</t>
  </si>
  <si>
    <t>Lavender Nursery</t>
  </si>
  <si>
    <t>Loatlands</t>
  </si>
  <si>
    <t>Millbrook Infant</t>
  </si>
  <si>
    <t>Millbrook Junior</t>
  </si>
  <si>
    <t>Oakway</t>
  </si>
  <si>
    <t>Our Ladys Catholic</t>
  </si>
  <si>
    <t>Park Infant School</t>
  </si>
  <si>
    <t>Park Junior School</t>
  </si>
  <si>
    <t>Rushton</t>
  </si>
  <si>
    <t>Ruskin Junior School</t>
  </si>
  <si>
    <t>St Barnabas</t>
  </si>
  <si>
    <t>St Lawrence</t>
  </si>
  <si>
    <t>St Patricks</t>
  </si>
  <si>
    <t>Stanion</t>
  </si>
  <si>
    <t>Trinity</t>
  </si>
  <si>
    <t>Victoria</t>
  </si>
  <si>
    <t>Thrapston</t>
  </si>
  <si>
    <t>KSA</t>
  </si>
  <si>
    <t>St Thomas More</t>
  </si>
  <si>
    <t>Area</t>
  </si>
  <si>
    <t>South/East</t>
  </si>
  <si>
    <t>North/West</t>
  </si>
  <si>
    <t>Equipment</t>
  </si>
  <si>
    <t>30 per day</t>
  </si>
  <si>
    <t>Per Venue</t>
  </si>
  <si>
    <t>Bursar + PE Co</t>
  </si>
  <si>
    <t>PE Co</t>
  </si>
  <si>
    <t>Interested in Fencing/Archery/Lacrosse in curricular time</t>
  </si>
  <si>
    <t>Meeting did not take place - Mr Dyson out of school</t>
  </si>
  <si>
    <t>Met with Head - possibly keen on Fencing, gold/outstanding school with lot of provision in place</t>
  </si>
  <si>
    <t>Keen on cheer and fence/archery BSC starting January. Also keen on GM</t>
  </si>
  <si>
    <t xml:space="preserve">PE Co </t>
  </si>
  <si>
    <t>Head + PE Co</t>
  </si>
  <si>
    <t>PE Co + BM</t>
  </si>
  <si>
    <t>Head + BM</t>
  </si>
  <si>
    <t>BM</t>
  </si>
  <si>
    <t>Spoke to Mrs Virk 14/10 - new PE co currently settling in and will contact once started</t>
  </si>
  <si>
    <t>Redwell</t>
  </si>
  <si>
    <t>Deputy - Mrs Head</t>
  </si>
  <si>
    <t>Parent at club</t>
  </si>
  <si>
    <t>Abington Vale</t>
  </si>
  <si>
    <t>Claire Head</t>
  </si>
  <si>
    <t>Discussed putting in place 2 Extra curricular clubs at each camps (4 new clubs in total)</t>
  </si>
  <si>
    <t>Keen on setting up GM - keen to use us for full time PPA cover replacing current provider next year</t>
  </si>
  <si>
    <t>Deputy has child at brambleside, expressed interest in Performing Arts + using PS for PPA+ all clubs  next year</t>
  </si>
  <si>
    <t>Interested in 2 x school funded BSC Gymnastics clubs. Waiting to confirm start dates</t>
  </si>
  <si>
    <t>Keen on GM - possibly Fencing/Archery club</t>
  </si>
  <si>
    <t>Parklands</t>
  </si>
  <si>
    <t>Weston Favell</t>
  </si>
  <si>
    <t>Spoke to Mrs Grey - now executive head and arranging duel school infrastructure. Contact again Nov to discuss PE</t>
  </si>
  <si>
    <t>Interested in Platinum Package + Fencing/archery club</t>
  </si>
  <si>
    <t>Interested in Gold Package</t>
  </si>
  <si>
    <t>1 x Gymnastics Club + 1 x PA Club</t>
  </si>
  <si>
    <t>Corby Primary</t>
  </si>
  <si>
    <t>PE Co + Bus Manager</t>
  </si>
  <si>
    <t>1 Sport club and 1 PA Club</t>
  </si>
  <si>
    <t>CPD PE + Fence/Arch ASC until Xmas - then review. Looking to replace current PPA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</si>
</sst>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Rockwell"/>
    </font>
    <font>
      <b/>
      <sz val="12"/>
      <color theme="1"/>
      <name val="Rockwell"/>
    </font>
    <font>
      <b/>
      <u/>
      <sz val="12"/>
      <color theme="1"/>
      <name val="Rockwel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Rockwell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9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9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6" fontId="0" fillId="3" borderId="1" xfId="0" applyNumberFormat="1" applyFill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6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5" xfId="0" applyFont="1" applyFill="1" applyBorder="1"/>
    <xf numFmtId="0" fontId="0" fillId="2" borderId="5" xfId="0" applyFill="1" applyBorder="1" applyAlignment="1">
      <alignment wrapText="1"/>
    </xf>
    <xf numFmtId="44" fontId="0" fillId="2" borderId="8" xfId="1" applyFont="1" applyFill="1" applyBorder="1"/>
    <xf numFmtId="44" fontId="6" fillId="2" borderId="8" xfId="0" applyNumberFormat="1" applyFont="1" applyFill="1" applyBorder="1"/>
    <xf numFmtId="0" fontId="2" fillId="2" borderId="8" xfId="0" applyFont="1" applyFill="1" applyBorder="1"/>
    <xf numFmtId="0" fontId="5" fillId="2" borderId="5" xfId="0" applyFont="1" applyFill="1" applyBorder="1"/>
    <xf numFmtId="44" fontId="5" fillId="2" borderId="8" xfId="1" applyFont="1" applyFill="1" applyBorder="1"/>
    <xf numFmtId="44" fontId="5" fillId="2" borderId="8" xfId="0" applyNumberFormat="1" applyFont="1" applyFill="1" applyBorder="1"/>
    <xf numFmtId="0" fontId="5" fillId="2" borderId="7" xfId="0" applyFont="1" applyFill="1" applyBorder="1"/>
    <xf numFmtId="9" fontId="5" fillId="2" borderId="9" xfId="2" applyFont="1" applyFill="1" applyBorder="1"/>
    <xf numFmtId="0" fontId="0" fillId="2" borderId="1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2" fillId="3" borderId="6" xfId="0" applyFont="1" applyFill="1" applyBorder="1"/>
    <xf numFmtId="9" fontId="0" fillId="2" borderId="1" xfId="0" applyNumberFormat="1" applyFill="1" applyBorder="1" applyAlignment="1">
      <alignment horizontal="center"/>
    </xf>
    <xf numFmtId="0" fontId="5" fillId="2" borderId="2" xfId="0" applyFont="1" applyFill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8" fillId="5" borderId="1" xfId="0" applyFont="1" applyFill="1" applyBorder="1"/>
    <xf numFmtId="16" fontId="7" fillId="0" borderId="1" xfId="0" applyNumberFormat="1" applyFont="1" applyBorder="1"/>
    <xf numFmtId="0" fontId="9" fillId="0" borderId="0" xfId="0" applyFont="1"/>
    <xf numFmtId="0" fontId="7" fillId="0" borderId="0" xfId="0" applyFont="1" applyAlignment="1">
      <alignment horizontal="right"/>
    </xf>
    <xf numFmtId="0" fontId="7" fillId="3" borderId="0" xfId="0" applyFont="1" applyFill="1"/>
    <xf numFmtId="0" fontId="12" fillId="0" borderId="1" xfId="0" applyFont="1" applyBorder="1"/>
    <xf numFmtId="0" fontId="13" fillId="0" borderId="10" xfId="0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/>
    <xf numFmtId="0" fontId="13" fillId="4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0" borderId="5" xfId="0" applyFill="1" applyBorder="1"/>
    <xf numFmtId="44" fontId="0" fillId="0" borderId="8" xfId="1" applyFont="1" applyFill="1" applyBorder="1"/>
    <xf numFmtId="44" fontId="0" fillId="3" borderId="8" xfId="1" applyFont="1" applyFill="1" applyBorder="1"/>
    <xf numFmtId="44" fontId="6" fillId="3" borderId="8" xfId="0" applyNumberFormat="1" applyFont="1" applyFill="1" applyBorder="1"/>
    <xf numFmtId="44" fontId="5" fillId="3" borderId="8" xfId="1" applyFont="1" applyFill="1" applyBorder="1"/>
    <xf numFmtId="0" fontId="0" fillId="3" borderId="8" xfId="0" applyFill="1" applyBorder="1"/>
    <xf numFmtId="9" fontId="5" fillId="3" borderId="9" xfId="2" applyFont="1" applyFill="1" applyBorder="1"/>
    <xf numFmtId="44" fontId="5" fillId="6" borderId="8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0" borderId="0" xfId="0" applyFont="1" applyAlignment="1">
      <alignment horizontal="right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1"/>
  <sheetViews>
    <sheetView topLeftCell="A13" workbookViewId="0">
      <selection activeCell="D36" sqref="D36"/>
    </sheetView>
  </sheetViews>
  <sheetFormatPr baseColWidth="10" defaultColWidth="8.83203125" defaultRowHeight="14" x14ac:dyDescent="0"/>
  <cols>
    <col min="2" max="2" width="17.5" bestFit="1" customWidth="1"/>
    <col min="4" max="4" width="12" bestFit="1" customWidth="1"/>
    <col min="6" max="6" width="38.5" bestFit="1" customWidth="1"/>
    <col min="10" max="10" width="11.1640625" bestFit="1" customWidth="1"/>
  </cols>
  <sheetData>
    <row r="1" spans="2:10">
      <c r="D1" s="17" t="s">
        <v>41</v>
      </c>
    </row>
    <row r="2" spans="2:10">
      <c r="D2" s="18"/>
      <c r="E2" t="s">
        <v>40</v>
      </c>
    </row>
    <row r="3" spans="2:10">
      <c r="D3" s="21"/>
      <c r="E3" t="s">
        <v>39</v>
      </c>
    </row>
    <row r="5" spans="2:10">
      <c r="B5" s="17" t="s">
        <v>35</v>
      </c>
      <c r="D5" s="1" t="s">
        <v>37</v>
      </c>
      <c r="E5" s="1"/>
      <c r="F5" s="1" t="s">
        <v>0</v>
      </c>
      <c r="G5" s="1"/>
      <c r="H5" s="2" t="s">
        <v>1</v>
      </c>
      <c r="I5" s="1"/>
      <c r="J5" s="1" t="s">
        <v>2</v>
      </c>
    </row>
    <row r="6" spans="2:10">
      <c r="D6" s="1"/>
      <c r="E6" s="1"/>
      <c r="F6" s="1" t="s">
        <v>3</v>
      </c>
      <c r="G6" s="1"/>
      <c r="H6" s="2" t="s">
        <v>4</v>
      </c>
      <c r="I6" s="1"/>
      <c r="J6" s="1" t="s">
        <v>5</v>
      </c>
    </row>
    <row r="7" spans="2:10">
      <c r="D7" s="3"/>
      <c r="H7" s="4"/>
    </row>
    <row r="8" spans="2:10">
      <c r="B8" s="5" t="s">
        <v>6</v>
      </c>
      <c r="D8" s="6">
        <v>24</v>
      </c>
      <c r="F8" s="22" t="s">
        <v>6</v>
      </c>
      <c r="H8" s="8">
        <v>0</v>
      </c>
      <c r="I8" s="3"/>
      <c r="J8" s="36">
        <f>+D8*H8+D8</f>
        <v>24</v>
      </c>
    </row>
    <row r="9" spans="2:10">
      <c r="D9" s="1"/>
      <c r="F9" s="7" t="s">
        <v>9</v>
      </c>
      <c r="H9" s="4"/>
    </row>
    <row r="10" spans="2:10">
      <c r="B10" t="s">
        <v>7</v>
      </c>
      <c r="D10" s="1" t="s">
        <v>7</v>
      </c>
      <c r="F10" s="7" t="s">
        <v>10</v>
      </c>
      <c r="H10" s="4"/>
    </row>
    <row r="11" spans="2:10">
      <c r="D11" s="3"/>
      <c r="F11" s="7" t="s">
        <v>11</v>
      </c>
      <c r="H11" s="4"/>
    </row>
    <row r="12" spans="2:10">
      <c r="D12" s="3"/>
      <c r="H12" s="4"/>
    </row>
    <row r="13" spans="2:10">
      <c r="B13" s="18" t="s">
        <v>12</v>
      </c>
      <c r="D13" s="8">
        <v>0.75</v>
      </c>
      <c r="F13" s="9" t="s">
        <v>13</v>
      </c>
      <c r="H13" s="8">
        <v>0</v>
      </c>
      <c r="J13" s="40">
        <f>+D13*H13+D13</f>
        <v>0.75</v>
      </c>
    </row>
    <row r="14" spans="2:10">
      <c r="D14" s="3"/>
      <c r="F14" s="7" t="s">
        <v>14</v>
      </c>
      <c r="H14" s="4"/>
    </row>
    <row r="15" spans="2:10">
      <c r="D15" s="3"/>
      <c r="F15" s="7" t="s">
        <v>15</v>
      </c>
      <c r="H15" s="4"/>
    </row>
    <row r="16" spans="2:10">
      <c r="B16" t="s">
        <v>16</v>
      </c>
      <c r="D16" s="3" t="s">
        <v>16</v>
      </c>
      <c r="F16" s="7" t="s">
        <v>17</v>
      </c>
      <c r="H16" s="10"/>
    </row>
    <row r="17" spans="2:10">
      <c r="D17" s="3"/>
      <c r="H17" s="10"/>
    </row>
    <row r="18" spans="2:10">
      <c r="B18" s="18" t="s">
        <v>38</v>
      </c>
      <c r="D18" s="5">
        <f>+D8*D13</f>
        <v>18</v>
      </c>
      <c r="H18" s="10"/>
      <c r="J18" s="5">
        <f>J8*J13</f>
        <v>18</v>
      </c>
    </row>
    <row r="19" spans="2:10">
      <c r="B19" t="s">
        <v>7</v>
      </c>
      <c r="D19" s="11" t="s">
        <v>8</v>
      </c>
      <c r="E19" s="12"/>
      <c r="H19" s="10"/>
    </row>
    <row r="20" spans="2:10">
      <c r="D20" s="13"/>
      <c r="E20" s="12"/>
      <c r="H20" s="4"/>
    </row>
    <row r="21" spans="2:10">
      <c r="B21" s="18" t="s">
        <v>18</v>
      </c>
      <c r="D21" s="6">
        <v>1</v>
      </c>
      <c r="F21" s="9" t="s">
        <v>19</v>
      </c>
      <c r="H21" s="8">
        <v>1</v>
      </c>
      <c r="J21" s="5">
        <f>+D21*H21+D21</f>
        <v>2</v>
      </c>
    </row>
    <row r="22" spans="2:10">
      <c r="D22" s="3"/>
      <c r="F22" s="14" t="s">
        <v>20</v>
      </c>
      <c r="H22" s="4"/>
    </row>
    <row r="23" spans="2:10">
      <c r="B23" t="s">
        <v>7</v>
      </c>
      <c r="D23" s="3" t="s">
        <v>7</v>
      </c>
      <c r="F23" s="7" t="s">
        <v>21</v>
      </c>
      <c r="H23" s="4"/>
    </row>
    <row r="24" spans="2:10">
      <c r="D24" s="3"/>
      <c r="F24" s="7" t="s">
        <v>22</v>
      </c>
      <c r="H24" s="4"/>
    </row>
    <row r="25" spans="2:10">
      <c r="D25" s="3"/>
      <c r="F25" s="15"/>
      <c r="H25" s="4"/>
    </row>
    <row r="26" spans="2:10">
      <c r="B26" s="5" t="s">
        <v>23</v>
      </c>
      <c r="D26" s="16">
        <v>1260</v>
      </c>
      <c r="F26" s="9" t="s">
        <v>24</v>
      </c>
      <c r="H26" s="8">
        <v>1</v>
      </c>
      <c r="J26" s="20">
        <f>+D26*H26+D26</f>
        <v>2520</v>
      </c>
    </row>
    <row r="27" spans="2:10">
      <c r="D27" s="3"/>
      <c r="F27" s="7" t="s">
        <v>25</v>
      </c>
      <c r="H27" s="4"/>
    </row>
    <row r="28" spans="2:10">
      <c r="B28" t="s">
        <v>16</v>
      </c>
      <c r="D28" s="3" t="s">
        <v>16</v>
      </c>
      <c r="F28" s="7" t="s">
        <v>26</v>
      </c>
      <c r="H28" s="4"/>
    </row>
    <row r="29" spans="2:10">
      <c r="D29" s="3"/>
      <c r="F29" s="7" t="s">
        <v>27</v>
      </c>
      <c r="H29" s="4"/>
    </row>
    <row r="30" spans="2:10">
      <c r="D30" s="3"/>
      <c r="F30" s="15"/>
      <c r="H30" s="4"/>
    </row>
    <row r="31" spans="2:10">
      <c r="B31" s="5" t="s">
        <v>28</v>
      </c>
      <c r="D31" s="19">
        <f>+D21*D26*D18</f>
        <v>22680</v>
      </c>
      <c r="H31" s="4"/>
      <c r="J31" s="19">
        <f>J18*J21*J26</f>
        <v>90720</v>
      </c>
    </row>
    <row r="32" spans="2:10">
      <c r="D32" s="3"/>
      <c r="H32" s="4"/>
    </row>
    <row r="33" spans="2:10">
      <c r="B33" t="s">
        <v>7</v>
      </c>
      <c r="D33" s="3" t="s">
        <v>8</v>
      </c>
      <c r="H33" s="4"/>
    </row>
    <row r="34" spans="2:10">
      <c r="D34" s="3"/>
      <c r="H34" s="4"/>
    </row>
    <row r="35" spans="2:10">
      <c r="B35" s="5" t="s">
        <v>29</v>
      </c>
      <c r="D35" s="8">
        <v>0.25</v>
      </c>
      <c r="F35" s="9" t="s">
        <v>29</v>
      </c>
      <c r="H35" s="8">
        <v>0</v>
      </c>
      <c r="J35" s="40">
        <f>+D35*H35+D35</f>
        <v>0.25</v>
      </c>
    </row>
    <row r="36" spans="2:10">
      <c r="D36" s="3"/>
      <c r="F36" s="7" t="s">
        <v>30</v>
      </c>
      <c r="H36" s="4"/>
    </row>
    <row r="37" spans="2:10">
      <c r="B37" t="s">
        <v>36</v>
      </c>
      <c r="D37" s="3" t="s">
        <v>16</v>
      </c>
      <c r="F37" s="7" t="s">
        <v>31</v>
      </c>
      <c r="H37" s="4"/>
    </row>
    <row r="38" spans="2:10">
      <c r="D38" s="3"/>
      <c r="F38" s="7" t="s">
        <v>32</v>
      </c>
      <c r="H38" s="4"/>
    </row>
    <row r="39" spans="2:10">
      <c r="D39" s="3"/>
      <c r="F39" s="15"/>
      <c r="H39" s="4"/>
    </row>
    <row r="40" spans="2:10">
      <c r="B40" s="5" t="s">
        <v>33</v>
      </c>
      <c r="D40" s="20">
        <f>+D31*D35</f>
        <v>5670</v>
      </c>
      <c r="H40" s="4"/>
      <c r="J40" s="20">
        <f>+J31*J35</f>
        <v>22680</v>
      </c>
    </row>
    <row r="41" spans="2:10">
      <c r="D41" s="3"/>
      <c r="H41" s="4"/>
    </row>
  </sheetData>
  <pageMargins left="0.7" right="0.7" top="0.75" bottom="0.75" header="0.3" footer="0.3"/>
  <pageSetup paperSize="9"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workbookViewId="0">
      <selection activeCell="H14" sqref="H14"/>
    </sheetView>
  </sheetViews>
  <sheetFormatPr baseColWidth="10" defaultColWidth="8.83203125" defaultRowHeight="14" x14ac:dyDescent="0"/>
  <cols>
    <col min="2" max="2" width="17.5" bestFit="1" customWidth="1"/>
    <col min="6" max="6" width="38.5" bestFit="1" customWidth="1"/>
    <col min="10" max="10" width="20.5" bestFit="1" customWidth="1"/>
    <col min="14" max="14" width="32.6640625" bestFit="1" customWidth="1"/>
    <col min="15" max="15" width="10.5" bestFit="1" customWidth="1"/>
    <col min="16" max="16" width="12" bestFit="1" customWidth="1"/>
  </cols>
  <sheetData>
    <row r="1" spans="2:17">
      <c r="D1" s="17" t="s">
        <v>41</v>
      </c>
    </row>
    <row r="2" spans="2:17">
      <c r="D2" s="18"/>
      <c r="E2" t="s">
        <v>40</v>
      </c>
    </row>
    <row r="3" spans="2:17">
      <c r="D3" s="21"/>
      <c r="E3" t="s">
        <v>39</v>
      </c>
    </row>
    <row r="4" spans="2:17" ht="15" thickBot="1"/>
    <row r="5" spans="2:17">
      <c r="B5" s="17" t="s">
        <v>35</v>
      </c>
      <c r="D5" s="1" t="s">
        <v>37</v>
      </c>
      <c r="E5" s="1"/>
      <c r="F5" s="1" t="s">
        <v>0</v>
      </c>
      <c r="G5" s="1"/>
      <c r="H5" s="2" t="s">
        <v>1</v>
      </c>
      <c r="I5" s="1"/>
      <c r="J5" s="1" t="s">
        <v>2</v>
      </c>
      <c r="N5" s="41" t="s">
        <v>67</v>
      </c>
      <c r="O5" s="23"/>
      <c r="P5" s="37"/>
    </row>
    <row r="6" spans="2:17">
      <c r="D6" s="1"/>
      <c r="E6" s="1"/>
      <c r="F6" s="1" t="s">
        <v>3</v>
      </c>
      <c r="G6" s="1"/>
      <c r="H6" s="2" t="s">
        <v>4</v>
      </c>
      <c r="I6" s="1"/>
      <c r="J6" s="1" t="s">
        <v>5</v>
      </c>
      <c r="N6" s="24" t="s">
        <v>191</v>
      </c>
      <c r="O6" s="25"/>
      <c r="P6" s="38"/>
    </row>
    <row r="7" spans="2:17">
      <c r="D7" s="3"/>
      <c r="H7" s="4"/>
      <c r="N7" s="26" t="s">
        <v>49</v>
      </c>
      <c r="O7" s="30" t="s">
        <v>47</v>
      </c>
      <c r="P7" s="39" t="s">
        <v>64</v>
      </c>
    </row>
    <row r="8" spans="2:17" ht="28">
      <c r="B8" s="5" t="s">
        <v>6</v>
      </c>
      <c r="D8" s="6">
        <v>15000</v>
      </c>
      <c r="F8" s="22" t="s">
        <v>6</v>
      </c>
      <c r="H8" s="8">
        <v>0</v>
      </c>
      <c r="I8" s="3"/>
      <c r="J8" s="36">
        <f>+D8*H8+D8</f>
        <v>15000</v>
      </c>
      <c r="N8" s="27" t="s">
        <v>52</v>
      </c>
      <c r="O8" s="32">
        <f>SUM(13.95/120*100)*48*5</f>
        <v>2790</v>
      </c>
      <c r="P8" s="38">
        <f>150*14.95</f>
        <v>2242.5</v>
      </c>
      <c r="Q8" t="s">
        <v>190</v>
      </c>
    </row>
    <row r="9" spans="2:17">
      <c r="D9" s="1"/>
      <c r="F9" s="7" t="s">
        <v>55</v>
      </c>
      <c r="H9" s="4"/>
      <c r="N9" s="24"/>
      <c r="O9" s="25"/>
      <c r="P9" s="38"/>
    </row>
    <row r="10" spans="2:17">
      <c r="B10" t="s">
        <v>7</v>
      </c>
      <c r="D10" s="1" t="s">
        <v>7</v>
      </c>
      <c r="F10" s="7" t="s">
        <v>56</v>
      </c>
      <c r="H10" s="4"/>
      <c r="N10" s="26" t="s">
        <v>50</v>
      </c>
      <c r="O10" s="25"/>
      <c r="P10" s="38"/>
    </row>
    <row r="11" spans="2:17">
      <c r="D11" s="3"/>
      <c r="F11" s="7" t="s">
        <v>57</v>
      </c>
      <c r="H11" s="4"/>
      <c r="N11" s="24" t="s">
        <v>45</v>
      </c>
      <c r="O11" s="28">
        <f>SUM(8*7.5*5)*4</f>
        <v>1200</v>
      </c>
      <c r="P11" s="38">
        <f>(6.8*10*4)*5</f>
        <v>1360</v>
      </c>
    </row>
    <row r="12" spans="2:17">
      <c r="D12" s="3"/>
      <c r="H12" s="4"/>
      <c r="N12" s="24" t="s">
        <v>51</v>
      </c>
      <c r="O12" s="28">
        <f>O8*15%</f>
        <v>418.5</v>
      </c>
      <c r="P12" s="60">
        <f>P8*15%</f>
        <v>336.375</v>
      </c>
    </row>
    <row r="13" spans="2:17">
      <c r="B13" s="18" t="s">
        <v>12</v>
      </c>
      <c r="D13" s="8">
        <v>2.5000000000000001E-3</v>
      </c>
      <c r="F13" s="18" t="s">
        <v>13</v>
      </c>
      <c r="H13" s="8">
        <v>1</v>
      </c>
      <c r="J13" s="40">
        <f>+D13*H13+D13</f>
        <v>5.0000000000000001E-3</v>
      </c>
      <c r="N13" s="24" t="s">
        <v>65</v>
      </c>
      <c r="O13" s="28">
        <v>0</v>
      </c>
      <c r="P13" s="38">
        <f>80*5</f>
        <v>400</v>
      </c>
    </row>
    <row r="14" spans="2:17" ht="17">
      <c r="D14" s="3"/>
      <c r="F14" s="7" t="s">
        <v>14</v>
      </c>
      <c r="H14" s="4"/>
      <c r="N14" s="24"/>
      <c r="O14" s="29">
        <f>SUM(O11:O13)</f>
        <v>1618.5</v>
      </c>
      <c r="P14" s="61">
        <f>SUM(P11:P13)</f>
        <v>2096.375</v>
      </c>
    </row>
    <row r="15" spans="2:17">
      <c r="D15" s="3"/>
      <c r="F15" s="7" t="s">
        <v>15</v>
      </c>
      <c r="H15" s="4"/>
      <c r="N15" s="24"/>
      <c r="O15" s="25"/>
      <c r="P15" s="38"/>
    </row>
    <row r="16" spans="2:17">
      <c r="B16" t="s">
        <v>16</v>
      </c>
      <c r="D16" s="3" t="s">
        <v>16</v>
      </c>
      <c r="F16" s="7" t="s">
        <v>54</v>
      </c>
      <c r="H16" s="10"/>
      <c r="N16" s="26" t="s">
        <v>42</v>
      </c>
      <c r="O16" s="30" t="s">
        <v>47</v>
      </c>
      <c r="P16" s="38"/>
    </row>
    <row r="17" spans="2:16">
      <c r="D17" s="3"/>
      <c r="H17" s="10"/>
      <c r="N17" s="26" t="s">
        <v>43</v>
      </c>
      <c r="O17" s="25"/>
      <c r="P17" s="38"/>
    </row>
    <row r="18" spans="2:16">
      <c r="B18" s="18" t="s">
        <v>38</v>
      </c>
      <c r="D18" s="5">
        <f>+D8*D13</f>
        <v>37.5</v>
      </c>
      <c r="H18" s="10"/>
      <c r="J18" s="5">
        <f>J8*J13</f>
        <v>75</v>
      </c>
      <c r="N18" s="24" t="s">
        <v>44</v>
      </c>
      <c r="O18" s="28">
        <f>1000/52</f>
        <v>19.23076923076923</v>
      </c>
      <c r="P18" s="38">
        <f>1800/52/4</f>
        <v>8.6538461538461533</v>
      </c>
    </row>
    <row r="19" spans="2:16">
      <c r="B19" t="s">
        <v>7</v>
      </c>
      <c r="D19" s="11" t="s">
        <v>8</v>
      </c>
      <c r="E19" s="12"/>
      <c r="H19" s="10"/>
      <c r="N19" s="24" t="s">
        <v>66</v>
      </c>
      <c r="O19" s="28">
        <f>3000/52</f>
        <v>57.692307692307693</v>
      </c>
      <c r="P19" s="38">
        <f>40*6.8/4</f>
        <v>68</v>
      </c>
    </row>
    <row r="20" spans="2:16">
      <c r="D20" s="13"/>
      <c r="E20" s="12"/>
      <c r="H20" s="4"/>
      <c r="N20" s="24" t="s">
        <v>189</v>
      </c>
      <c r="O20" s="28">
        <v>300</v>
      </c>
      <c r="P20" s="38">
        <f>300/4</f>
        <v>75</v>
      </c>
    </row>
    <row r="21" spans="2:16">
      <c r="B21" s="18" t="s">
        <v>18</v>
      </c>
      <c r="D21" s="6">
        <v>2</v>
      </c>
      <c r="F21" s="18" t="s">
        <v>19</v>
      </c>
      <c r="H21" s="8">
        <v>0.5</v>
      </c>
      <c r="J21" s="5">
        <f>+D21*H21+D21</f>
        <v>3</v>
      </c>
      <c r="N21" s="24" t="s">
        <v>46</v>
      </c>
      <c r="O21" s="28">
        <f>5000/12</f>
        <v>416.66666666666669</v>
      </c>
      <c r="P21" s="38">
        <f>300/4</f>
        <v>75</v>
      </c>
    </row>
    <row r="22" spans="2:16">
      <c r="D22" s="3"/>
      <c r="F22" s="14" t="s">
        <v>59</v>
      </c>
      <c r="H22" s="4"/>
      <c r="N22" s="31" t="s">
        <v>48</v>
      </c>
      <c r="O22" s="32">
        <f>SUM(O18:O21)</f>
        <v>793.58974358974365</v>
      </c>
      <c r="P22" s="62">
        <f>SUM(P18:P21)</f>
        <v>226.65384615384616</v>
      </c>
    </row>
    <row r="23" spans="2:16">
      <c r="B23" t="s">
        <v>7</v>
      </c>
      <c r="D23" s="3" t="s">
        <v>7</v>
      </c>
      <c r="F23" s="7" t="s">
        <v>60</v>
      </c>
      <c r="H23" s="4"/>
      <c r="N23" s="24"/>
      <c r="O23" s="25"/>
      <c r="P23" s="63"/>
    </row>
    <row r="24" spans="2:16">
      <c r="D24" s="3"/>
      <c r="F24" s="7" t="s">
        <v>61</v>
      </c>
      <c r="H24" s="4"/>
      <c r="N24" s="31" t="s">
        <v>33</v>
      </c>
      <c r="O24" s="33">
        <f>O8-O14-O22</f>
        <v>377.91025641025635</v>
      </c>
      <c r="P24" s="65">
        <f>P8-P14-P22</f>
        <v>-80.52884615384616</v>
      </c>
    </row>
    <row r="25" spans="2:16" ht="15" thickBot="1">
      <c r="D25" s="3"/>
      <c r="F25" s="15"/>
      <c r="H25" s="4"/>
      <c r="N25" s="34" t="s">
        <v>53</v>
      </c>
      <c r="O25" s="35">
        <f>O24/O8</f>
        <v>0.1354517048065435</v>
      </c>
      <c r="P25" s="64">
        <f>P24/P8</f>
        <v>-3.5910299288225714E-2</v>
      </c>
    </row>
    <row r="26" spans="2:16">
      <c r="B26" s="5" t="s">
        <v>23</v>
      </c>
      <c r="D26" s="16">
        <f>14.95*2</f>
        <v>29.9</v>
      </c>
      <c r="F26" s="18" t="s">
        <v>24</v>
      </c>
      <c r="H26" s="8">
        <v>0</v>
      </c>
      <c r="J26" s="20">
        <f>+D26*H26+D26</f>
        <v>29.9</v>
      </c>
    </row>
    <row r="27" spans="2:16">
      <c r="D27" s="3"/>
      <c r="F27" s="7" t="s">
        <v>34</v>
      </c>
      <c r="H27" s="4"/>
      <c r="N27" s="58"/>
      <c r="O27" s="59"/>
      <c r="P27" s="12"/>
    </row>
    <row r="28" spans="2:16">
      <c r="B28" t="s">
        <v>16</v>
      </c>
      <c r="D28" s="3" t="s">
        <v>16</v>
      </c>
      <c r="F28" s="7" t="s">
        <v>62</v>
      </c>
      <c r="H28" s="4"/>
    </row>
    <row r="29" spans="2:16">
      <c r="D29" s="3"/>
      <c r="F29" s="7" t="s">
        <v>63</v>
      </c>
      <c r="H29" s="4"/>
      <c r="N29" s="42"/>
    </row>
    <row r="30" spans="2:16">
      <c r="D30" s="3"/>
      <c r="F30" s="15"/>
      <c r="H30" s="4"/>
    </row>
    <row r="31" spans="2:16">
      <c r="B31" s="5" t="s">
        <v>28</v>
      </c>
      <c r="D31" s="19">
        <f>+D21*D26*D18</f>
        <v>2242.5</v>
      </c>
      <c r="H31" s="4"/>
      <c r="J31" s="19">
        <f>J18*J21*J26</f>
        <v>6727.5</v>
      </c>
    </row>
    <row r="32" spans="2:16">
      <c r="D32" s="3"/>
      <c r="H32" s="4"/>
    </row>
    <row r="33" spans="2:10">
      <c r="B33" t="s">
        <v>7</v>
      </c>
      <c r="D33" s="3" t="s">
        <v>8</v>
      </c>
      <c r="H33" s="4"/>
    </row>
    <row r="34" spans="2:10">
      <c r="D34" s="3"/>
      <c r="H34" s="4"/>
    </row>
    <row r="35" spans="2:10">
      <c r="B35" s="5" t="s">
        <v>29</v>
      </c>
      <c r="D35" s="8">
        <f>+O25</f>
        <v>0.1354517048065435</v>
      </c>
      <c r="F35" s="18" t="s">
        <v>29</v>
      </c>
      <c r="H35" s="8">
        <v>0.15</v>
      </c>
      <c r="J35" s="40">
        <f>+D35*H35+D35</f>
        <v>0.15576946052752502</v>
      </c>
    </row>
    <row r="36" spans="2:10">
      <c r="D36" s="3"/>
      <c r="F36" s="7" t="s">
        <v>30</v>
      </c>
      <c r="H36" s="4"/>
    </row>
    <row r="37" spans="2:10">
      <c r="B37" t="s">
        <v>36</v>
      </c>
      <c r="D37" s="3" t="s">
        <v>16</v>
      </c>
      <c r="F37" s="7" t="s">
        <v>58</v>
      </c>
      <c r="H37" s="4"/>
    </row>
    <row r="38" spans="2:10">
      <c r="D38" s="3"/>
      <c r="F38" s="7" t="s">
        <v>32</v>
      </c>
      <c r="H38" s="4"/>
    </row>
    <row r="39" spans="2:10">
      <c r="D39" s="3"/>
      <c r="F39" s="15"/>
      <c r="H39" s="4"/>
    </row>
    <row r="40" spans="2:10">
      <c r="B40" s="5" t="s">
        <v>33</v>
      </c>
      <c r="D40" s="20">
        <f>+D31*D35</f>
        <v>303.75044802867382</v>
      </c>
      <c r="H40" s="4"/>
      <c r="J40" s="20">
        <f>+J31*J35</f>
        <v>1047.9390456989245</v>
      </c>
    </row>
    <row r="41" spans="2:10">
      <c r="D41" s="3"/>
      <c r="H41" s="4"/>
    </row>
  </sheetData>
  <pageMargins left="0.7" right="0.7" top="0.75" bottom="0.75" header="0.3" footer="0.3"/>
  <pageSetup paperSize="9"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75" zoomScaleNormal="75" zoomScalePageLayoutView="75" workbookViewId="0">
      <selection activeCell="A31" sqref="A31"/>
    </sheetView>
  </sheetViews>
  <sheetFormatPr baseColWidth="10" defaultColWidth="17.5" defaultRowHeight="22" customHeight="1" x14ac:dyDescent="0"/>
  <cols>
    <col min="1" max="1" width="19.1640625" style="43" customWidth="1"/>
    <col min="2" max="2" width="22" style="43" customWidth="1"/>
    <col min="3" max="4" width="17.5" style="43"/>
    <col min="5" max="5" width="103.5" style="43" customWidth="1"/>
    <col min="6" max="16384" width="17.5" style="43"/>
  </cols>
  <sheetData>
    <row r="1" spans="1:7" ht="22" customHeight="1">
      <c r="A1" s="44" t="s">
        <v>68</v>
      </c>
      <c r="B1" s="44"/>
    </row>
    <row r="2" spans="1:7" ht="22" customHeight="1">
      <c r="A2" s="46" t="s">
        <v>69</v>
      </c>
      <c r="B2" s="46" t="s">
        <v>75</v>
      </c>
      <c r="C2" s="46" t="s">
        <v>70</v>
      </c>
      <c r="D2" s="46" t="s">
        <v>72</v>
      </c>
      <c r="E2" s="46" t="s">
        <v>71</v>
      </c>
      <c r="F2" s="46" t="s">
        <v>73</v>
      </c>
      <c r="G2" s="46" t="s">
        <v>82</v>
      </c>
    </row>
    <row r="3" spans="1:7" ht="22" customHeight="1">
      <c r="A3" s="67" t="s">
        <v>74</v>
      </c>
      <c r="B3" s="45" t="s">
        <v>86</v>
      </c>
      <c r="C3" s="47">
        <v>42258</v>
      </c>
      <c r="D3" s="45" t="s">
        <v>76</v>
      </c>
      <c r="E3" s="45" t="s">
        <v>77</v>
      </c>
      <c r="F3" s="45"/>
      <c r="G3" s="45" t="s">
        <v>83</v>
      </c>
    </row>
    <row r="4" spans="1:7" ht="22" customHeight="1">
      <c r="A4" s="69" t="s">
        <v>220</v>
      </c>
      <c r="B4" s="45" t="s">
        <v>221</v>
      </c>
      <c r="C4" s="47">
        <v>42252</v>
      </c>
      <c r="D4" s="45" t="s">
        <v>115</v>
      </c>
      <c r="E4" s="45" t="s">
        <v>222</v>
      </c>
      <c r="F4" s="45">
        <f>(52.5*2)*36</f>
        <v>3780</v>
      </c>
      <c r="G4" s="45" t="s">
        <v>83</v>
      </c>
    </row>
    <row r="5" spans="1:7" ht="22" customHeight="1">
      <c r="A5" s="68" t="s">
        <v>78</v>
      </c>
      <c r="B5" s="45" t="s">
        <v>79</v>
      </c>
      <c r="C5" s="47">
        <v>42258</v>
      </c>
      <c r="D5" s="45" t="s">
        <v>76</v>
      </c>
      <c r="E5" s="45" t="s">
        <v>80</v>
      </c>
      <c r="F5" s="45">
        <v>0</v>
      </c>
      <c r="G5" s="45" t="s">
        <v>83</v>
      </c>
    </row>
    <row r="6" spans="1:7" ht="22" customHeight="1">
      <c r="A6" s="67" t="s">
        <v>81</v>
      </c>
      <c r="B6" s="45" t="s">
        <v>85</v>
      </c>
      <c r="C6" s="47">
        <v>42258</v>
      </c>
      <c r="D6" s="45" t="s">
        <v>91</v>
      </c>
      <c r="E6" s="45" t="s">
        <v>87</v>
      </c>
      <c r="F6" s="45"/>
      <c r="G6" s="45" t="s">
        <v>84</v>
      </c>
    </row>
    <row r="7" spans="1:7" ht="22" customHeight="1">
      <c r="A7" s="67" t="s">
        <v>88</v>
      </c>
      <c r="B7" s="45" t="s">
        <v>89</v>
      </c>
      <c r="C7" s="47">
        <v>42265</v>
      </c>
      <c r="D7" s="45" t="s">
        <v>90</v>
      </c>
      <c r="E7" s="45" t="s">
        <v>92</v>
      </c>
      <c r="F7" s="45"/>
      <c r="G7" s="45" t="s">
        <v>84</v>
      </c>
    </row>
    <row r="8" spans="1:7" ht="22" customHeight="1">
      <c r="A8" s="67" t="s">
        <v>93</v>
      </c>
      <c r="B8" s="45" t="s">
        <v>94</v>
      </c>
      <c r="C8" s="47">
        <v>42265</v>
      </c>
      <c r="D8" s="45" t="s">
        <v>90</v>
      </c>
      <c r="E8" s="45" t="s">
        <v>95</v>
      </c>
      <c r="F8" s="45"/>
      <c r="G8" s="45" t="s">
        <v>83</v>
      </c>
    </row>
    <row r="9" spans="1:7" ht="22" customHeight="1">
      <c r="A9" s="67" t="s">
        <v>96</v>
      </c>
      <c r="B9" s="45" t="s">
        <v>97</v>
      </c>
      <c r="C9" s="47">
        <v>42272</v>
      </c>
      <c r="D9" s="45" t="s">
        <v>91</v>
      </c>
      <c r="E9" s="45" t="s">
        <v>98</v>
      </c>
      <c r="F9" s="45"/>
      <c r="G9" s="45" t="s">
        <v>84</v>
      </c>
    </row>
    <row r="10" spans="1:7" ht="22" customHeight="1">
      <c r="A10" s="68" t="s">
        <v>99</v>
      </c>
      <c r="B10" s="45" t="s">
        <v>100</v>
      </c>
      <c r="C10" s="47">
        <v>42272</v>
      </c>
      <c r="D10" s="45" t="s">
        <v>76</v>
      </c>
      <c r="E10" s="45" t="s">
        <v>101</v>
      </c>
      <c r="F10" s="45"/>
      <c r="G10" s="45" t="s">
        <v>83</v>
      </c>
    </row>
    <row r="11" spans="1:7" ht="22" customHeight="1">
      <c r="A11" s="67" t="s">
        <v>102</v>
      </c>
      <c r="B11" s="45" t="s">
        <v>103</v>
      </c>
      <c r="C11" s="47">
        <v>42272</v>
      </c>
      <c r="D11" s="45" t="s">
        <v>90</v>
      </c>
      <c r="E11" s="45" t="s">
        <v>95</v>
      </c>
      <c r="F11" s="45"/>
      <c r="G11" s="45" t="s">
        <v>84</v>
      </c>
    </row>
    <row r="12" spans="1:7" ht="22" customHeight="1">
      <c r="A12" s="67" t="s">
        <v>104</v>
      </c>
      <c r="B12" s="45" t="s">
        <v>106</v>
      </c>
      <c r="C12" s="47">
        <v>42279</v>
      </c>
      <c r="D12" s="45" t="s">
        <v>105</v>
      </c>
      <c r="E12" s="45" t="s">
        <v>213</v>
      </c>
      <c r="F12" s="45"/>
      <c r="G12" s="45" t="s">
        <v>84</v>
      </c>
    </row>
    <row r="13" spans="1:7" ht="22" customHeight="1">
      <c r="A13" s="67" t="s">
        <v>110</v>
      </c>
      <c r="B13" s="45" t="s">
        <v>111</v>
      </c>
      <c r="C13" s="47">
        <v>42279</v>
      </c>
      <c r="D13" s="45" t="s">
        <v>90</v>
      </c>
      <c r="E13" s="45" t="s">
        <v>112</v>
      </c>
      <c r="F13" s="45"/>
      <c r="G13" s="45" t="s">
        <v>84</v>
      </c>
    </row>
    <row r="14" spans="1:7" ht="22" customHeight="1">
      <c r="A14" s="67" t="s">
        <v>113</v>
      </c>
      <c r="B14" s="45" t="s">
        <v>114</v>
      </c>
      <c r="C14" s="47">
        <v>42279</v>
      </c>
      <c r="D14" s="45" t="s">
        <v>115</v>
      </c>
      <c r="E14" s="45" t="s">
        <v>116</v>
      </c>
      <c r="F14" s="45"/>
      <c r="G14" s="45" t="s">
        <v>83</v>
      </c>
    </row>
    <row r="15" spans="1:7" ht="22" customHeight="1">
      <c r="A15" s="67" t="s">
        <v>117</v>
      </c>
      <c r="B15" s="45" t="s">
        <v>118</v>
      </c>
      <c r="C15" s="47">
        <v>42279</v>
      </c>
      <c r="D15" s="45" t="s">
        <v>76</v>
      </c>
      <c r="E15" s="45" t="s">
        <v>116</v>
      </c>
      <c r="F15" s="45"/>
      <c r="G15" s="45" t="s">
        <v>83</v>
      </c>
    </row>
    <row r="16" spans="1:7" ht="22" customHeight="1">
      <c r="A16" s="69" t="s">
        <v>119</v>
      </c>
      <c r="B16" s="45" t="s">
        <v>120</v>
      </c>
      <c r="C16" s="45"/>
      <c r="D16" s="45" t="s">
        <v>115</v>
      </c>
      <c r="E16" s="45" t="s">
        <v>223</v>
      </c>
      <c r="F16" s="45">
        <f>(70+35)*9</f>
        <v>945</v>
      </c>
      <c r="G16" s="45" t="s">
        <v>83</v>
      </c>
    </row>
    <row r="17" spans="1:7" ht="22" customHeight="1">
      <c r="A17" s="67" t="s">
        <v>121</v>
      </c>
      <c r="B17" s="45" t="s">
        <v>122</v>
      </c>
      <c r="C17" s="47">
        <v>42285</v>
      </c>
      <c r="D17" s="45" t="s">
        <v>76</v>
      </c>
      <c r="E17" s="45" t="s">
        <v>194</v>
      </c>
      <c r="F17" s="45"/>
      <c r="G17" s="45" t="s">
        <v>83</v>
      </c>
    </row>
    <row r="18" spans="1:7" ht="22" customHeight="1">
      <c r="A18" s="68" t="s">
        <v>123</v>
      </c>
      <c r="B18" s="45" t="s">
        <v>136</v>
      </c>
      <c r="C18" s="45"/>
      <c r="D18" s="45" t="s">
        <v>115</v>
      </c>
      <c r="E18" s="45" t="s">
        <v>195</v>
      </c>
      <c r="F18" s="45">
        <v>0</v>
      </c>
      <c r="G18" s="45" t="s">
        <v>84</v>
      </c>
    </row>
    <row r="19" spans="1:7" ht="22" customHeight="1">
      <c r="A19" s="67" t="s">
        <v>124</v>
      </c>
      <c r="B19" s="45" t="s">
        <v>125</v>
      </c>
      <c r="C19" s="45"/>
      <c r="D19" s="45" t="s">
        <v>115</v>
      </c>
      <c r="E19" s="45" t="s">
        <v>212</v>
      </c>
      <c r="F19" s="45"/>
      <c r="G19" s="45" t="s">
        <v>83</v>
      </c>
    </row>
    <row r="20" spans="1:7" ht="22" customHeight="1">
      <c r="A20" s="67" t="s">
        <v>126</v>
      </c>
      <c r="B20" s="45" t="s">
        <v>127</v>
      </c>
      <c r="C20" s="45"/>
      <c r="D20" s="45" t="s">
        <v>90</v>
      </c>
      <c r="E20" s="45" t="s">
        <v>128</v>
      </c>
      <c r="F20" s="45"/>
      <c r="G20" s="45" t="s">
        <v>83</v>
      </c>
    </row>
    <row r="21" spans="1:7" ht="22" customHeight="1">
      <c r="A21" s="68" t="s">
        <v>129</v>
      </c>
      <c r="B21" s="45" t="s">
        <v>127</v>
      </c>
      <c r="C21" s="45"/>
      <c r="D21" s="45" t="s">
        <v>115</v>
      </c>
      <c r="E21" s="45" t="s">
        <v>203</v>
      </c>
      <c r="F21" s="45"/>
      <c r="G21" s="51" t="s">
        <v>83</v>
      </c>
    </row>
    <row r="22" spans="1:7" ht="22" customHeight="1">
      <c r="A22" s="68" t="s">
        <v>131</v>
      </c>
      <c r="B22" s="45" t="s">
        <v>127</v>
      </c>
      <c r="C22" s="45"/>
      <c r="D22" s="45" t="s">
        <v>115</v>
      </c>
      <c r="E22" s="45" t="s">
        <v>216</v>
      </c>
      <c r="F22" s="45"/>
      <c r="G22" s="51" t="s">
        <v>83</v>
      </c>
    </row>
    <row r="23" spans="1:7" ht="22" customHeight="1">
      <c r="A23" s="67" t="s">
        <v>132</v>
      </c>
      <c r="B23" s="45" t="s">
        <v>199</v>
      </c>
      <c r="C23" s="45"/>
      <c r="D23" s="45" t="s">
        <v>76</v>
      </c>
      <c r="E23" s="45"/>
      <c r="F23" s="45"/>
      <c r="G23" s="45" t="s">
        <v>84</v>
      </c>
    </row>
    <row r="24" spans="1:7" ht="22" customHeight="1">
      <c r="A24" s="67" t="s">
        <v>133</v>
      </c>
      <c r="B24" s="45" t="s">
        <v>137</v>
      </c>
      <c r="C24" s="47">
        <v>42293</v>
      </c>
      <c r="D24" s="45" t="s">
        <v>115</v>
      </c>
      <c r="E24" s="45" t="s">
        <v>210</v>
      </c>
      <c r="F24" s="45"/>
      <c r="G24" s="45" t="s">
        <v>84</v>
      </c>
    </row>
    <row r="25" spans="1:7" ht="22" customHeight="1">
      <c r="A25" s="67" t="s">
        <v>214</v>
      </c>
      <c r="B25" s="45" t="s">
        <v>127</v>
      </c>
      <c r="C25" s="47"/>
      <c r="D25" s="45" t="s">
        <v>76</v>
      </c>
      <c r="E25" s="45" t="s">
        <v>217</v>
      </c>
      <c r="F25" s="45"/>
      <c r="G25" s="45" t="s">
        <v>84</v>
      </c>
    </row>
    <row r="26" spans="1:7" ht="22" customHeight="1">
      <c r="A26" s="67" t="s">
        <v>215</v>
      </c>
      <c r="B26" s="45" t="s">
        <v>127</v>
      </c>
      <c r="C26" s="47"/>
      <c r="D26" s="45" t="s">
        <v>76</v>
      </c>
      <c r="E26" s="45" t="s">
        <v>218</v>
      </c>
      <c r="F26" s="45"/>
      <c r="G26" s="45" t="s">
        <v>84</v>
      </c>
    </row>
    <row r="27" spans="1:7" ht="22" customHeight="1">
      <c r="A27" s="67" t="s">
        <v>134</v>
      </c>
      <c r="B27" s="45" t="s">
        <v>193</v>
      </c>
      <c r="C27" s="47">
        <v>42286</v>
      </c>
      <c r="D27" s="45" t="s">
        <v>115</v>
      </c>
      <c r="E27" s="45" t="s">
        <v>197</v>
      </c>
      <c r="F27" s="45"/>
      <c r="G27" s="45" t="s">
        <v>84</v>
      </c>
    </row>
    <row r="28" spans="1:7" ht="22" customHeight="1">
      <c r="A28" s="68" t="s">
        <v>135</v>
      </c>
      <c r="B28" s="45" t="s">
        <v>127</v>
      </c>
      <c r="C28" s="47">
        <v>42286</v>
      </c>
      <c r="D28" s="45" t="s">
        <v>115</v>
      </c>
      <c r="E28" s="45" t="s">
        <v>196</v>
      </c>
      <c r="F28" s="45">
        <v>0</v>
      </c>
      <c r="G28" s="45" t="s">
        <v>84</v>
      </c>
    </row>
    <row r="29" spans="1:7" ht="22" customHeight="1">
      <c r="A29" s="69" t="s">
        <v>138</v>
      </c>
      <c r="B29" s="45" t="s">
        <v>139</v>
      </c>
      <c r="C29" s="45" t="s">
        <v>130</v>
      </c>
      <c r="D29" s="45" t="s">
        <v>115</v>
      </c>
      <c r="E29" s="45" t="s">
        <v>219</v>
      </c>
      <c r="F29" s="45">
        <f>(35*2)*36</f>
        <v>2520</v>
      </c>
      <c r="G29" s="45" t="s">
        <v>83</v>
      </c>
    </row>
    <row r="30" spans="1:7" ht="22" customHeight="1">
      <c r="A30" s="67" t="s">
        <v>204</v>
      </c>
      <c r="B30" s="45" t="s">
        <v>205</v>
      </c>
      <c r="C30" s="45"/>
      <c r="D30" s="45" t="s">
        <v>206</v>
      </c>
      <c r="E30" s="45" t="s">
        <v>211</v>
      </c>
      <c r="F30" s="45"/>
      <c r="G30" s="45" t="s">
        <v>83</v>
      </c>
    </row>
    <row r="31" spans="1:7" ht="22" customHeight="1">
      <c r="A31" s="69" t="s">
        <v>207</v>
      </c>
      <c r="B31" s="45" t="s">
        <v>208</v>
      </c>
      <c r="C31" s="47">
        <v>42293</v>
      </c>
      <c r="D31" s="45" t="s">
        <v>91</v>
      </c>
      <c r="E31" s="45" t="s">
        <v>209</v>
      </c>
      <c r="F31" s="45"/>
      <c r="G31" s="45" t="s">
        <v>84</v>
      </c>
    </row>
    <row r="33" spans="5:6" ht="22" customHeight="1">
      <c r="E33" s="48" t="s">
        <v>107</v>
      </c>
    </row>
    <row r="34" spans="5:6" ht="22" customHeight="1">
      <c r="E34" s="43" t="s">
        <v>84</v>
      </c>
      <c r="F34" s="43">
        <v>14</v>
      </c>
    </row>
    <row r="35" spans="5:6" ht="22" customHeight="1">
      <c r="E35" s="43" t="s">
        <v>83</v>
      </c>
      <c r="F35" s="43">
        <v>15</v>
      </c>
    </row>
    <row r="36" spans="5:6" ht="22" customHeight="1">
      <c r="E36" s="49" t="s">
        <v>48</v>
      </c>
      <c r="F36" s="50">
        <f>F34+F35</f>
        <v>29</v>
      </c>
    </row>
    <row r="37" spans="5:6" ht="22" customHeight="1">
      <c r="E37" s="49" t="s">
        <v>108</v>
      </c>
      <c r="F37" s="43">
        <v>15</v>
      </c>
    </row>
    <row r="38" spans="5:6" ht="22" customHeight="1">
      <c r="E38" s="49" t="s">
        <v>109</v>
      </c>
      <c r="F38" s="49">
        <v>9</v>
      </c>
    </row>
    <row r="39" spans="5:6" ht="22" customHeight="1">
      <c r="E39" s="70" t="s">
        <v>140</v>
      </c>
      <c r="F39" s="43">
        <f>SUM(F3:F31)</f>
        <v>7245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1" zoomScale="75" zoomScaleNormal="75" zoomScalePageLayoutView="75" workbookViewId="0">
      <selection activeCell="C47" sqref="C47"/>
    </sheetView>
  </sheetViews>
  <sheetFormatPr baseColWidth="10" defaultColWidth="17.5" defaultRowHeight="22" customHeight="1" x14ac:dyDescent="0"/>
  <cols>
    <col min="1" max="1" width="19.1640625" style="43" customWidth="1"/>
    <col min="2" max="2" width="22" style="43" customWidth="1"/>
    <col min="3" max="3" width="17.5" style="43"/>
    <col min="4" max="4" width="65.5" style="43" customWidth="1"/>
    <col min="5" max="5" width="21.6640625" style="43" customWidth="1"/>
    <col min="6" max="16384" width="17.5" style="43"/>
  </cols>
  <sheetData>
    <row r="1" spans="1:6" ht="22" customHeight="1">
      <c r="A1" s="44" t="s">
        <v>68</v>
      </c>
      <c r="B1" s="44"/>
    </row>
    <row r="3" spans="1:6" ht="22" customHeight="1">
      <c r="A3" s="46" t="s">
        <v>69</v>
      </c>
      <c r="B3" s="46" t="s">
        <v>75</v>
      </c>
      <c r="C3" s="46" t="s">
        <v>70</v>
      </c>
      <c r="D3" s="46" t="s">
        <v>71</v>
      </c>
      <c r="E3" s="46" t="s">
        <v>140</v>
      </c>
      <c r="F3" s="46" t="s">
        <v>186</v>
      </c>
    </row>
    <row r="4" spans="1:6" ht="22" customHeight="1">
      <c r="A4" s="57" t="s">
        <v>141</v>
      </c>
      <c r="B4" s="45"/>
      <c r="C4" s="47"/>
      <c r="D4" s="45"/>
      <c r="E4" s="45"/>
      <c r="F4" s="45" t="s">
        <v>187</v>
      </c>
    </row>
    <row r="5" spans="1:6" ht="22" customHeight="1">
      <c r="A5" s="66" t="s">
        <v>142</v>
      </c>
      <c r="B5" s="45" t="s">
        <v>198</v>
      </c>
      <c r="C5" s="47">
        <v>42293</v>
      </c>
      <c r="D5" s="45"/>
      <c r="E5" s="45"/>
      <c r="F5" s="45" t="s">
        <v>187</v>
      </c>
    </row>
    <row r="6" spans="1:6" ht="22" customHeight="1">
      <c r="A6" s="52" t="s">
        <v>143</v>
      </c>
      <c r="B6" s="45"/>
      <c r="C6" s="47"/>
      <c r="D6" s="45"/>
      <c r="E6" s="45"/>
      <c r="F6" s="45" t="s">
        <v>187</v>
      </c>
    </row>
    <row r="7" spans="1:6" ht="22" customHeight="1">
      <c r="A7" s="56" t="s">
        <v>144</v>
      </c>
      <c r="B7" s="45"/>
      <c r="C7" s="47"/>
      <c r="D7" s="45"/>
      <c r="E7" s="45"/>
      <c r="F7" s="45" t="s">
        <v>188</v>
      </c>
    </row>
    <row r="8" spans="1:6" ht="22" customHeight="1">
      <c r="A8" s="66" t="s">
        <v>145</v>
      </c>
      <c r="B8" s="45" t="s">
        <v>127</v>
      </c>
      <c r="C8" s="47">
        <v>42328</v>
      </c>
      <c r="D8" s="45"/>
      <c r="E8" s="45"/>
      <c r="F8" s="45" t="s">
        <v>188</v>
      </c>
    </row>
    <row r="9" spans="1:6" ht="22" customHeight="1">
      <c r="A9" s="56" t="s">
        <v>146</v>
      </c>
      <c r="B9" s="45"/>
      <c r="C9" s="47"/>
      <c r="D9" s="45"/>
      <c r="E9" s="45"/>
      <c r="F9" s="51" t="s">
        <v>187</v>
      </c>
    </row>
    <row r="10" spans="1:6" ht="22" customHeight="1">
      <c r="A10" s="66" t="s">
        <v>147</v>
      </c>
      <c r="B10" s="45" t="s">
        <v>201</v>
      </c>
      <c r="C10" s="47">
        <v>42328</v>
      </c>
      <c r="D10" s="45"/>
      <c r="E10" s="45"/>
      <c r="F10" s="45" t="s">
        <v>188</v>
      </c>
    </row>
    <row r="11" spans="1:6" ht="22" customHeight="1">
      <c r="A11" s="66" t="s">
        <v>148</v>
      </c>
      <c r="B11" s="45" t="s">
        <v>192</v>
      </c>
      <c r="C11" s="47">
        <v>42296</v>
      </c>
      <c r="D11" s="45"/>
      <c r="E11" s="45"/>
      <c r="F11" s="45" t="s">
        <v>188</v>
      </c>
    </row>
    <row r="12" spans="1:6" ht="22" customHeight="1">
      <c r="A12" s="56" t="s">
        <v>149</v>
      </c>
      <c r="B12" s="45"/>
      <c r="C12" s="47"/>
      <c r="D12" s="45"/>
      <c r="E12" s="45"/>
      <c r="F12" s="51" t="s">
        <v>187</v>
      </c>
    </row>
    <row r="13" spans="1:6" ht="22" customHeight="1">
      <c r="A13" s="56" t="s">
        <v>150</v>
      </c>
      <c r="B13" s="45"/>
      <c r="C13" s="47"/>
      <c r="D13" s="45"/>
      <c r="E13" s="45"/>
      <c r="F13" s="45" t="s">
        <v>188</v>
      </c>
    </row>
    <row r="14" spans="1:6" ht="22" customHeight="1">
      <c r="A14" s="66" t="s">
        <v>151</v>
      </c>
      <c r="B14" s="45" t="s">
        <v>127</v>
      </c>
      <c r="C14" s="47">
        <v>42321</v>
      </c>
      <c r="D14" s="45"/>
      <c r="E14" s="45"/>
      <c r="F14" s="51" t="s">
        <v>187</v>
      </c>
    </row>
    <row r="15" spans="1:6" ht="22" customHeight="1">
      <c r="A15" s="56" t="s">
        <v>152</v>
      </c>
      <c r="B15" s="45"/>
      <c r="C15" s="47"/>
      <c r="D15" s="45"/>
      <c r="E15" s="45"/>
      <c r="F15" s="51" t="s">
        <v>187</v>
      </c>
    </row>
    <row r="16" spans="1:6" ht="22" customHeight="1">
      <c r="A16" s="66" t="s">
        <v>153</v>
      </c>
      <c r="B16" s="45" t="s">
        <v>193</v>
      </c>
      <c r="C16" s="47">
        <v>42335</v>
      </c>
      <c r="D16" s="45"/>
      <c r="E16" s="45"/>
      <c r="F16" s="51" t="s">
        <v>187</v>
      </c>
    </row>
    <row r="17" spans="1:6" ht="22" customHeight="1">
      <c r="A17" s="56" t="s">
        <v>154</v>
      </c>
      <c r="B17" s="45"/>
      <c r="C17" s="47"/>
      <c r="D17" s="45"/>
      <c r="E17" s="45"/>
      <c r="F17" s="45" t="s">
        <v>188</v>
      </c>
    </row>
    <row r="18" spans="1:6" ht="22" customHeight="1">
      <c r="A18" s="56" t="s">
        <v>155</v>
      </c>
      <c r="B18" s="45"/>
      <c r="C18" s="45"/>
      <c r="D18" s="45"/>
      <c r="E18" s="45"/>
      <c r="F18" s="51" t="s">
        <v>188</v>
      </c>
    </row>
    <row r="19" spans="1:6" ht="22" customHeight="1">
      <c r="A19" s="66" t="s">
        <v>156</v>
      </c>
      <c r="B19" s="45" t="s">
        <v>127</v>
      </c>
      <c r="C19" s="47">
        <v>42314</v>
      </c>
      <c r="D19" s="45"/>
      <c r="E19" s="45"/>
      <c r="F19" s="51" t="s">
        <v>188</v>
      </c>
    </row>
    <row r="20" spans="1:6" ht="22" customHeight="1">
      <c r="A20" s="66" t="s">
        <v>157</v>
      </c>
      <c r="B20" s="45" t="s">
        <v>127</v>
      </c>
      <c r="C20" s="47">
        <v>42328</v>
      </c>
      <c r="D20" s="45"/>
      <c r="E20" s="45"/>
      <c r="F20" s="51" t="s">
        <v>188</v>
      </c>
    </row>
    <row r="21" spans="1:6" ht="22" customHeight="1">
      <c r="A21" s="66" t="s">
        <v>158</v>
      </c>
      <c r="B21" s="45" t="s">
        <v>193</v>
      </c>
      <c r="C21" s="47">
        <v>42321</v>
      </c>
      <c r="D21" s="45"/>
      <c r="E21" s="45"/>
      <c r="F21" s="51" t="s">
        <v>187</v>
      </c>
    </row>
    <row r="22" spans="1:6" ht="22" customHeight="1">
      <c r="A22" s="66" t="s">
        <v>159</v>
      </c>
      <c r="B22" s="45" t="s">
        <v>202</v>
      </c>
      <c r="C22" s="47">
        <v>42317</v>
      </c>
      <c r="D22" s="45"/>
      <c r="E22" s="45"/>
      <c r="F22" s="51" t="s">
        <v>188</v>
      </c>
    </row>
    <row r="23" spans="1:6" ht="22" customHeight="1">
      <c r="A23" s="66" t="s">
        <v>160</v>
      </c>
      <c r="B23" s="45" t="s">
        <v>193</v>
      </c>
      <c r="C23" s="47">
        <v>42314</v>
      </c>
      <c r="D23" s="45"/>
      <c r="E23" s="45"/>
      <c r="F23" s="51" t="s">
        <v>188</v>
      </c>
    </row>
    <row r="24" spans="1:6" ht="22" customHeight="1">
      <c r="A24" s="66" t="s">
        <v>161</v>
      </c>
      <c r="B24" s="45" t="s">
        <v>199</v>
      </c>
      <c r="C24" s="47">
        <v>42335</v>
      </c>
      <c r="D24" s="45"/>
      <c r="E24" s="45"/>
      <c r="F24" s="51" t="s">
        <v>187</v>
      </c>
    </row>
    <row r="25" spans="1:6" ht="22" customHeight="1">
      <c r="A25" s="66" t="s">
        <v>162</v>
      </c>
      <c r="B25" s="45" t="s">
        <v>127</v>
      </c>
      <c r="C25" s="47">
        <v>42335</v>
      </c>
      <c r="D25" s="45"/>
      <c r="E25" s="45"/>
      <c r="F25" s="51" t="s">
        <v>187</v>
      </c>
    </row>
    <row r="26" spans="1:6" ht="22" customHeight="1">
      <c r="A26" s="66" t="s">
        <v>163</v>
      </c>
      <c r="B26" s="45" t="s">
        <v>127</v>
      </c>
      <c r="C26" s="47">
        <v>42321</v>
      </c>
      <c r="D26" s="45"/>
      <c r="E26" s="45"/>
      <c r="F26" s="51" t="s">
        <v>187</v>
      </c>
    </row>
    <row r="27" spans="1:6" ht="22" customHeight="1">
      <c r="A27" s="56" t="s">
        <v>164</v>
      </c>
      <c r="B27" s="45"/>
      <c r="C27" s="45"/>
      <c r="D27" s="45"/>
      <c r="E27" s="45"/>
      <c r="F27" s="51" t="s">
        <v>188</v>
      </c>
    </row>
    <row r="28" spans="1:6" ht="22" customHeight="1">
      <c r="A28" s="56" t="s">
        <v>184</v>
      </c>
      <c r="B28" s="45"/>
      <c r="C28" s="45"/>
      <c r="D28" s="45"/>
      <c r="E28" s="45"/>
      <c r="F28" s="51" t="s">
        <v>188</v>
      </c>
    </row>
    <row r="29" spans="1:6" ht="22" customHeight="1">
      <c r="A29" s="56" t="s">
        <v>165</v>
      </c>
      <c r="B29" s="45"/>
      <c r="C29" s="45"/>
      <c r="D29" s="45"/>
      <c r="E29" s="45"/>
      <c r="F29" s="51" t="s">
        <v>188</v>
      </c>
    </row>
    <row r="30" spans="1:6" ht="22" customHeight="1">
      <c r="A30" s="56" t="s">
        <v>166</v>
      </c>
      <c r="B30" s="45"/>
      <c r="C30" s="45"/>
      <c r="D30" s="45"/>
      <c r="E30" s="45"/>
      <c r="F30" s="51" t="s">
        <v>187</v>
      </c>
    </row>
    <row r="31" spans="1:6" ht="22" customHeight="1">
      <c r="A31" s="52" t="s">
        <v>167</v>
      </c>
      <c r="B31" s="45"/>
      <c r="C31" s="45"/>
      <c r="D31" s="53"/>
      <c r="E31" s="45"/>
      <c r="F31" s="51" t="s">
        <v>188</v>
      </c>
    </row>
    <row r="32" spans="1:6" ht="22" customHeight="1">
      <c r="A32" s="56" t="s">
        <v>168</v>
      </c>
      <c r="B32" s="45"/>
      <c r="C32" s="45"/>
      <c r="D32" s="45"/>
      <c r="E32" s="45"/>
      <c r="F32" s="51" t="s">
        <v>188</v>
      </c>
    </row>
    <row r="33" spans="1:6" ht="22" customHeight="1">
      <c r="A33" s="66" t="s">
        <v>169</v>
      </c>
      <c r="B33" s="45" t="s">
        <v>127</v>
      </c>
      <c r="C33" s="47">
        <v>42317</v>
      </c>
      <c r="D33" s="45"/>
      <c r="E33" s="45"/>
      <c r="F33" s="51" t="s">
        <v>188</v>
      </c>
    </row>
    <row r="34" spans="1:6" ht="22" customHeight="1">
      <c r="A34" s="56" t="s">
        <v>170</v>
      </c>
      <c r="B34" s="45"/>
      <c r="C34" s="45"/>
      <c r="D34" s="54"/>
      <c r="E34" s="55"/>
      <c r="F34" s="51" t="s">
        <v>188</v>
      </c>
    </row>
    <row r="35" spans="1:6" ht="22" customHeight="1">
      <c r="A35" s="66" t="s">
        <v>171</v>
      </c>
      <c r="B35" s="45" t="s">
        <v>200</v>
      </c>
      <c r="C35" s="47">
        <v>42335</v>
      </c>
      <c r="D35" s="54"/>
      <c r="E35" s="45"/>
      <c r="F35" s="51" t="s">
        <v>187</v>
      </c>
    </row>
    <row r="36" spans="1:6" ht="22" customHeight="1">
      <c r="A36" s="66" t="s">
        <v>172</v>
      </c>
      <c r="B36" s="45" t="s">
        <v>193</v>
      </c>
      <c r="C36" s="47">
        <v>42321</v>
      </c>
      <c r="D36" s="54"/>
      <c r="E36" s="54"/>
      <c r="F36" s="51" t="s">
        <v>187</v>
      </c>
    </row>
    <row r="37" spans="1:6" ht="22" customHeight="1">
      <c r="A37" s="56" t="s">
        <v>173</v>
      </c>
      <c r="B37" s="45"/>
      <c r="C37" s="45"/>
      <c r="D37" s="45"/>
      <c r="E37" s="45"/>
      <c r="F37" s="51" t="s">
        <v>188</v>
      </c>
    </row>
    <row r="38" spans="1:6" ht="22" customHeight="1">
      <c r="A38" s="66" t="s">
        <v>174</v>
      </c>
      <c r="B38" s="45" t="s">
        <v>127</v>
      </c>
      <c r="C38" s="47">
        <v>42293</v>
      </c>
      <c r="D38" s="45"/>
      <c r="E38" s="45"/>
      <c r="F38" s="51" t="s">
        <v>188</v>
      </c>
    </row>
    <row r="39" spans="1:6" ht="22" customHeight="1">
      <c r="A39" s="66" t="s">
        <v>175</v>
      </c>
      <c r="B39" s="45" t="s">
        <v>193</v>
      </c>
      <c r="C39" s="47">
        <v>42314</v>
      </c>
      <c r="D39" s="45"/>
      <c r="E39" s="45"/>
      <c r="F39" s="51" t="s">
        <v>188</v>
      </c>
    </row>
    <row r="40" spans="1:6" ht="22" customHeight="1">
      <c r="A40" s="66" t="s">
        <v>176</v>
      </c>
      <c r="B40" s="45" t="s">
        <v>193</v>
      </c>
      <c r="C40" s="47">
        <v>42314</v>
      </c>
      <c r="D40" s="45"/>
      <c r="E40" s="45"/>
      <c r="F40" s="51" t="s">
        <v>187</v>
      </c>
    </row>
    <row r="41" spans="1:6" ht="22" customHeight="1">
      <c r="A41" s="66" t="s">
        <v>177</v>
      </c>
      <c r="B41" s="45" t="s">
        <v>127</v>
      </c>
      <c r="C41" s="47">
        <v>42321</v>
      </c>
      <c r="D41" s="45"/>
      <c r="E41" s="45"/>
      <c r="F41" s="51" t="s">
        <v>187</v>
      </c>
    </row>
    <row r="42" spans="1:6" ht="22" customHeight="1">
      <c r="A42" s="66" t="s">
        <v>178</v>
      </c>
      <c r="B42" s="45" t="s">
        <v>127</v>
      </c>
      <c r="C42" s="47">
        <v>42293</v>
      </c>
      <c r="D42" s="45"/>
      <c r="E42" s="45"/>
      <c r="F42" s="51" t="s">
        <v>187</v>
      </c>
    </row>
    <row r="43" spans="1:6" ht="22" customHeight="1">
      <c r="A43" s="66" t="s">
        <v>179</v>
      </c>
      <c r="B43" s="45" t="s">
        <v>127</v>
      </c>
      <c r="C43" s="47">
        <v>42296</v>
      </c>
      <c r="D43" s="45"/>
      <c r="E43" s="45"/>
      <c r="F43" s="51" t="s">
        <v>188</v>
      </c>
    </row>
    <row r="44" spans="1:6" ht="22" customHeight="1">
      <c r="A44" s="56" t="s">
        <v>185</v>
      </c>
      <c r="B44" s="45"/>
      <c r="C44" s="45"/>
      <c r="D44" s="45"/>
      <c r="E44" s="45"/>
      <c r="F44" s="51" t="s">
        <v>188</v>
      </c>
    </row>
    <row r="45" spans="1:6" ht="22" customHeight="1">
      <c r="A45" s="56" t="s">
        <v>180</v>
      </c>
      <c r="B45" s="45"/>
      <c r="C45" s="45"/>
      <c r="D45" s="45"/>
      <c r="E45" s="45"/>
      <c r="F45" s="51" t="s">
        <v>188</v>
      </c>
    </row>
    <row r="46" spans="1:6" ht="22" customHeight="1">
      <c r="A46" s="66" t="s">
        <v>183</v>
      </c>
      <c r="B46" s="45" t="s">
        <v>199</v>
      </c>
      <c r="C46" s="47">
        <v>42296</v>
      </c>
      <c r="D46" s="45"/>
      <c r="E46" s="45"/>
      <c r="F46" s="51" t="s">
        <v>188</v>
      </c>
    </row>
    <row r="47" spans="1:6" ht="22" customHeight="1">
      <c r="A47" s="56" t="s">
        <v>138</v>
      </c>
      <c r="B47" s="45"/>
      <c r="C47" s="45"/>
      <c r="D47" s="45"/>
      <c r="E47" s="45"/>
      <c r="F47" s="51" t="s">
        <v>188</v>
      </c>
    </row>
    <row r="48" spans="1:6" ht="22" customHeight="1">
      <c r="A48" s="56" t="s">
        <v>181</v>
      </c>
      <c r="B48" s="45"/>
      <c r="C48" s="45"/>
      <c r="D48" s="45"/>
      <c r="E48" s="45"/>
      <c r="F48" s="51" t="s">
        <v>188</v>
      </c>
    </row>
    <row r="49" spans="1:6" ht="22" customHeight="1">
      <c r="A49" s="56" t="s">
        <v>182</v>
      </c>
      <c r="B49" s="45"/>
      <c r="C49" s="45"/>
      <c r="D49" s="45"/>
      <c r="E49" s="45"/>
      <c r="F49" s="51" t="s">
        <v>187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term time</vt:lpstr>
      <vt:lpstr>non term</vt:lpstr>
      <vt:lpstr>New Sales</vt:lpstr>
      <vt:lpstr>Upsell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Melling</dc:creator>
  <cp:lastModifiedBy>Elliott Anderson</cp:lastModifiedBy>
  <dcterms:created xsi:type="dcterms:W3CDTF">2015-03-05T13:50:49Z</dcterms:created>
  <dcterms:modified xsi:type="dcterms:W3CDTF">2015-10-16T17:03:59Z</dcterms:modified>
</cp:coreProperties>
</file>